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975" windowWidth="15600" windowHeight="639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17" i="7" l="1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S12" i="7"/>
  <c r="T12" i="7"/>
  <c r="U12" i="7"/>
  <c r="V12" i="7"/>
  <c r="W12" i="7"/>
  <c r="R12" i="7"/>
  <c r="X12" i="7" l="1"/>
  <c r="X13" i="7"/>
  <c r="X11" i="7"/>
  <c r="X16" i="7"/>
  <c r="X15" i="7"/>
  <c r="X17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6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<sst xmlns="http://schemas.openxmlformats.org/spreadsheetml/2006/main" count="1358" uniqueCount="671">
  <si>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</si>
  <si>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</si>
  <si>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</si>
  <si>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</si>
  <si>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</si>
  <si>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</si>
  <si>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</si>
  <si>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</si>
  <si>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</si>
  <si>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</si>
  <si>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</si>
  <si>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</si>
  <si>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</si>
  <si>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</si>
  <si>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</si>
  <si>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</si>
  <si>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</si>
  <si>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</si>
  <si>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</si>
  <si>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</si>
  <si>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</si>
  <si>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</si>
  <si>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</si>
  <si>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</si>
  <si>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</si>
  <si>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</si>
  <si>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</si>
  <si>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</si>
  <si>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</si>
  <si>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</si>
  <si>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</si>
  <si>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</si>
  <si>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</si>
  <si>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</si>
  <si>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</si>
  <si>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</si>
  <si>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</si>
  <si>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</si>
  <si>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</si>
  <si>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</si>
  <si>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</si>
  <si>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</si>
  <si>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</si>
  <si>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</si>
  <si>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</si>
  <si>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</si>
  <si>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</si>
  <si>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</si>
  <si>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</si>
  <si>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</si>
  <si>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</si>
  <si>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</si>
  <si>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</si>
  <si>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</si>
  <si>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</si>
  <si>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</si>
  <si>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</si>
  <si>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</si>
  <si>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</si>
  <si>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</si>
  <si>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</si>
  <si>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</si>
  <si>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</si>
  <si>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</si>
  <si>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</si>
  <si>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</si>
  <si>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</si>
  <si>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</si>
  <si>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</si>
  <si>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</si>
  <si>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</si>
  <si>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</si>
  <si>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</si>
  <si>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</si>
  <si>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</si>
  <si>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</si>
  <si>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</si>
  <si>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</si>
  <si>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</si>
  <si>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</si>
  <si>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</si>
  <si>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</si>
  <si>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</si>
  <si>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</si>
  <si>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</si>
  <si>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</si>
  <si>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</si>
  <si>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</si>
  <si>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</si>
  <si>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</si>
  <si>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</si>
  <si>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</si>
  <si>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</si>
  <si>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</si>
  <si>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</si>
  <si>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</si>
  <si>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</si>
  <si>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</si>
  <si>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</si>
  <si>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</si>
  <si>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</si>
  <si>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</si>
  <si>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</si>
  <si>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</si>
  <si>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</si>
  <si>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</si>
  <si>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</si>
  <si>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</si>
  <si>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</si>
  <si>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</si>
  <si>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</si>
  <si>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</si>
  <si>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</si>
  <si>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</si>
  <si>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</si>
  <si>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</si>
  <si>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</si>
  <si>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</si>
  <si>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</si>
  <si>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</si>
  <si>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</si>
  <si>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</si>
  <si>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</si>
  <si>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</si>
  <si>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</si>
  <si>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</si>
  <si>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</si>
  <si>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</si>
  <si>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</si>
  <si>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</si>
  <si>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</si>
  <si>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</si>
  <si>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</si>
  <si>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</si>
  <si>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</si>
  <si>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</si>
  <si>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</si>
  <si>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</si>
  <si>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</si>
  <si>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</si>
  <si>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</si>
  <si>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</si>
  <si>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</si>
  <si>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</si>
  <si>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</si>
  <si>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</si>
  <si>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</si>
  <si>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</si>
  <si>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</si>
  <si>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</si>
  <si>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</si>
  <si>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</si>
  <si>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</si>
  <si>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</si>
  <si>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</si>
  <si>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</si>
  <si>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</si>
  <si>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</si>
  <si>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</si>
  <si>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</si>
  <si>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</si>
  <si>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</si>
  <si>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</si>
  <si>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</si>
  <si>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</si>
  <si>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</si>
  <si>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</si>
  <si>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</si>
  <si>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</si>
  <si>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</si>
  <si>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</si>
  <si>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</si>
  <si>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</si>
  <si>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</si>
  <si>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</si>
  <si>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</si>
  <si>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</si>
  <si>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</si>
  <si>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</si>
  <si>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</si>
  <si>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</si>
  <si>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</si>
  <si>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</si>
  <si>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</si>
  <si>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</si>
  <si>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</si>
  <si>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</si>
  <si>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</si>
  <si>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</si>
  <si>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</si>
  <si>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</si>
  <si>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</si>
  <si>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</si>
  <si>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</si>
  <si>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</si>
  <si>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</si>
  <si>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</si>
  <si>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</si>
  <si>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</si>
  <si>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</si>
  <si>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</si>
  <si>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</si>
  <si>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</si>
  <si>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</si>
  <si>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</si>
  <si>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</si>
  <si>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</si>
  <si>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</si>
  <si>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</si>
  <si>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</si>
  <si>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</si>
  <si>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</si>
  <si>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</si>
  <si>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</si>
  <si>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</si>
  <si>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</si>
  <si>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</si>
  <si>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</si>
  <si>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</si>
  <si>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</si>
  <si>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</si>
  <si>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</si>
  <si>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</si>
  <si>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</si>
  <si>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</si>
  <si>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</si>
  <si>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</si>
  <si>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</si>
  <si>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</si>
  <si>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</si>
  <si>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</si>
  <si>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</si>
  <si>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</si>
  <si>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</si>
  <si>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</si>
  <si>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</si>
  <si>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</si>
  <si>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</si>
  <si>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</si>
  <si>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</si>
  <si>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</si>
  <si>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</si>
  <si>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</si>
  <si>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</si>
  <si>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</si>
  <si>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</si>
  <si>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</si>
  <si>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</si>
  <si>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</si>
  <si>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</si>
  <si>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</si>
  <si>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</si>
  <si>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</si>
  <si>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</si>
  <si>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</si>
  <si>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</si>
  <si>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</si>
  <si>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</si>
  <si>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</si>
  <si>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</si>
  <si>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</si>
  <si>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</si>
  <si>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</si>
  <si>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</si>
  <si>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</si>
  <si>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</si>
  <si>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</si>
  <si>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</si>
  <si>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</si>
  <si>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</si>
  <si>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</si>
  <si>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</si>
  <si>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</si>
  <si>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</si>
  <si>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</si>
  <si>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</si>
  <si>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</si>
  <si>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</si>
  <si>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</si>
  <si>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</si>
  <si>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</si>
  <si>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</si>
  <si>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</si>
  <si>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</si>
  <si>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</si>
  <si>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</si>
  <si>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</si>
  <si>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</si>
  <si>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</si>
  <si>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</si>
  <si>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</si>
  <si>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</si>
  <si>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</si>
  <si>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</si>
  <si>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</si>
  <si>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</si>
  <si>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</si>
  <si>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</si>
  <si>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</si>
  <si>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</si>
  <si>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</si>
  <si>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</si>
  <si>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</si>
  <si>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</si>
  <si>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</si>
  <si>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</si>
  <si>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</si>
  <si>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</si>
  <si>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</si>
  <si>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</si>
  <si>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</si>
  <si>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</si>
  <si>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</si>
  <si>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</si>
  <si>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</si>
  <si>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</si>
  <si>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</si>
  <si>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</si>
  <si>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</si>
  <si>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</si>
  <si>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</si>
  <si>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</si>
  <si>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</si>
  <si>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</si>
  <si>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</si>
  <si>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</si>
  <si>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</si>
  <si>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</si>
  <si>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</si>
  <si>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</si>
  <si>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</si>
  <si>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</si>
  <si>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</si>
  <si>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</si>
  <si>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</si>
  <si>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</si>
  <si>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</si>
  <si>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</si>
  <si>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</si>
  <si>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</si>
  <si>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</si>
  <si>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</si>
  <si>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</si>
  <si>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</si>
  <si>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</si>
  <si>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</si>
  <si>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</si>
  <si>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</si>
  <si>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</si>
  <si>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</si>
  <si>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</si>
  <si>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</si>
  <si>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</si>
  <si>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</si>
  <si>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</si>
  <si>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</si>
  <si>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</si>
  <si>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</si>
  <si>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</si>
  <si>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</si>
  <si>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</si>
  <si>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</si>
  <si>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</si>
  <si>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</si>
  <si>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</si>
  <si>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</si>
  <si>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</si>
  <si>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</si>
  <si>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</si>
  <si>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</si>
  <si>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</si>
  <si>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</si>
  <si>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</si>
  <si>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</si>
  <si>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</si>
  <si>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</si>
  <si>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</si>
  <si>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</si>
  <si>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</si>
  <si>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</si>
  <si>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</si>
  <si>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</si>
  <si>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</si>
  <si>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</si>
  <si>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</si>
  <si>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</si>
  <si>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</si>
  <si>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</si>
  <si>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</si>
  <si>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</si>
  <si>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</si>
  <si>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</si>
  <si>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</si>
  <si>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</si>
  <si>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</si>
  <si>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</si>
  <si>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</si>
  <si>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</si>
  <si>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</si>
  <si>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</si>
  <si>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</si>
  <si>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</si>
  <si>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</si>
  <si>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</si>
  <si>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</si>
  <si>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</si>
  <si>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</si>
  <si>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</si>
  <si>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</si>
  <si>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</si>
  <si>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</si>
  <si>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</si>
  <si>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</si>
  <si>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</si>
  <si>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</si>
  <si>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</si>
  <si>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</si>
  <si>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</si>
  <si>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</si>
  <si>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</si>
  <si>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</si>
  <si>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</si>
  <si>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</si>
  <si>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</si>
  <si>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</si>
  <si>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</si>
  <si>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</si>
  <si>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</si>
  <si>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</si>
  <si>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</si>
  <si>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</si>
  <si>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</si>
  <si>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</si>
  <si>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</si>
  <si>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</si>
  <si>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</si>
  <si>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</si>
  <si>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</si>
  <si>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</si>
  <si>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</si>
  <si>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</si>
  <si>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</si>
  <si>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</si>
  <si>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</si>
  <si>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</si>
  <si>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</si>
  <si>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</si>
  <si>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</si>
  <si>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</si>
  <si>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</si>
  <si>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</si>
  <si>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</si>
  <si>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</si>
  <si>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</si>
  <si>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</si>
  <si>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</si>
  <si>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</si>
  <si>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</si>
  <si>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</si>
  <si>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</si>
  <si>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</si>
  <si>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</si>
  <si>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</si>
  <si>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</si>
  <si>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</si>
  <si>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</si>
  <si>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</si>
  <si>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</si>
  <si>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</si>
  <si>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</si>
  <si>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</si>
  <si>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</si>
  <si>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</si>
  <si>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</si>
  <si>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</si>
  <si>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</si>
  <si>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</si>
  <si>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</si>
  <si>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</si>
  <si>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</si>
  <si>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</si>
  <si>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</si>
  <si>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</si>
  <si>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</si>
  <si>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</si>
  <si>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</si>
  <si>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</si>
  <si>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</si>
  <si>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</si>
  <si>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</si>
  <si>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</si>
  <si>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</si>
  <si>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</si>
  <si>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</si>
  <si>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</si>
  <si>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</si>
  <si>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</si>
  <si>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</si>
  <si>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</si>
  <si>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</si>
  <si>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</si>
  <si>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</si>
  <si>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</si>
  <si>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</si>
  <si>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</si>
  <si>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</si>
  <si>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</si>
  <si>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</si>
  <si>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</si>
  <si>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</si>
  <si>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</si>
  <si>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</si>
  <si>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</si>
  <si>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</si>
  <si>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</si>
  <si>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</si>
  <si>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</si>
  <si>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</si>
  <si>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</si>
  <si>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</si>
  <si>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</si>
  <si>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</si>
  <si>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</si>
  <si>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</si>
  <si>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</si>
  <si>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</si>
  <si>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</si>
  <si>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</si>
  <si>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</si>
  <si>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</si>
  <si>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</si>
  <si>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</si>
  <si>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</si>
  <si>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</si>
  <si>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</si>
  <si>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</si>
  <si>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</si>
  <si>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</si>
  <si>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</si>
  <si>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</si>
  <si>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</si>
  <si>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</si>
  <si>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</si>
  <si>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</si>
  <si>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</si>
  <si>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</si>
  <si>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</si>
  <si>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</si>
  <si>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</si>
  <si>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</si>
  <si>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</si>
  <si>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</si>
  <si>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</si>
  <si>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</si>
  <si>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</si>
  <si>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</si>
  <si>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</si>
  <si>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</si>
  <si>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</si>
  <si>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</si>
  <si>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</si>
  <si>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</si>
  <si>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</si>
  <si>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</si>
  <si>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</si>
  <si>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</si>
  <si>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</si>
  <si>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</si>
  <si>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</si>
  <si>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</si>
  <si>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</si>
  <si>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</si>
  <si>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</si>
  <si>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</si>
  <si>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</si>
  <si>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</si>
  <si>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</si>
  <si>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</si>
  <si>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</si>
  <si>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</si>
  <si>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</si>
  <si>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</si>
  <si>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</si>
  <si>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</si>
  <si>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</si>
  <si>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</si>
  <si>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</si>
  <si>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</si>
  <si>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</si>
  <si>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</si>
  <si>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</si>
  <si>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</si>
  <si>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</si>
  <si>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</si>
  <si>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</si>
  <si>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</si>
  <si>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</si>
  <si>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</si>
  <si>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</si>
  <si>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</si>
  <si>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</si>
  <si>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</si>
  <si>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</si>
  <si>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</si>
  <si>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</si>
  <si>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</si>
  <si>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</si>
  <si>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</si>
  <si>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</si>
  <si>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</si>
  <si>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</si>
  <si>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</si>
  <si>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</si>
  <si>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</si>
  <si>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</si>
  <si>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</si>
  <si>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</si>
  <si>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</si>
  <si>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</si>
  <si>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</si>
  <si>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</si>
  <si>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</si>
  <si>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</si>
  <si>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</si>
  <si>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</si>
  <si>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</si>
  <si>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</si>
  <si>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</si>
  <si>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</si>
  <si>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</si>
  <si>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</si>
  <si>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</si>
  <si>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</si>
  <si>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</si>
  <si>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</si>
  <si>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</si>
  <si>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</si>
  <si>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</si>
  <si>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</si>
  <si>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</si>
  <si>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</si>
  <si>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</si>
  <si>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</si>
  <si>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</si>
  <si>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</si>
  <si>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</si>
  <si>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</si>
  <si>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</si>
  <si>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</si>
  <si>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</si>
  <si>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</si>
  <si>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</si>
  <si>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</si>
  <si>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</si>
  <si>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</si>
  <si>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</si>
  <si>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9870027900009</t>
  </si>
  <si>
    <t>Erfurt</t>
  </si>
  <si>
    <t>datenmanagement@thueringer-energienetze.com,</t>
  </si>
  <si>
    <t>Thüringer Energienetze</t>
  </si>
  <si>
    <t>GASPOOLNH7002791</t>
  </si>
  <si>
    <t>NCHN007002790000</t>
  </si>
  <si>
    <t>Thüringen</t>
  </si>
  <si>
    <t>Erfurt Flughafen</t>
  </si>
  <si>
    <t>DE_GHA04</t>
  </si>
  <si>
    <t>DE_GKO04</t>
  </si>
  <si>
    <t>DE_GMK04</t>
  </si>
  <si>
    <t>Daniel Papst</t>
  </si>
  <si>
    <t>0361 652-2936</t>
  </si>
  <si>
    <t>Schwerborner Straße 30</t>
  </si>
  <si>
    <t>TEN Thüringer Energienetze GmbH &amp; Co.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</si>
</sst>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465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338</v>
      </c>
    </row>
    <row r="8" spans="2:7" s="8" customFormat="1">
      <c r="B8" s="8" t="s">
        <v>462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498</v>
      </c>
    </row>
    <row r="12" spans="2:7" s="8" customFormat="1">
      <c r="B12" s="8" t="s">
        <v>499</v>
      </c>
    </row>
    <row r="13" spans="2:7" s="8" customFormat="1">
      <c r="B13" s="8" t="s">
        <v>505</v>
      </c>
    </row>
    <row r="14" spans="2:7" s="8" customFormat="1"/>
    <row r="15" spans="2:7">
      <c r="B15" s="20" t="s">
        <v>464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463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42205</v>
      </c>
      <c r="E29" s="8"/>
      <c r="F29" s="8"/>
      <c r="G29" s="8"/>
      <c r="H29" s="8"/>
    </row>
    <row r="30" spans="2:12">
      <c r="B30" s="21" t="s">
        <v>348</v>
      </c>
      <c r="C30" s="327" t="s">
        <v>649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0" sqref="D1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653</v>
      </c>
      <c r="D4" s="27">
        <v>42247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652</v>
      </c>
      <c r="D6" s="27">
        <v>41548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670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485</v>
      </c>
      <c r="D11" s="331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99087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667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658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486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501</v>
      </c>
      <c r="D28" s="48" t="str">
        <f>IF(D27&lt;&gt;C28,VLOOKUP(D27,$C$29:$D$48,2,FALSE),C28)</f>
        <v>Thüringer Energienetze</v>
      </c>
      <c r="E28" s="38"/>
      <c r="F28" s="11"/>
      <c r="G28" s="2"/>
    </row>
    <row r="29" spans="1:15">
      <c r="B29" s="15"/>
      <c r="C29" s="22" t="s">
        <v>396</v>
      </c>
      <c r="D29" s="45" t="s">
        <v>659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TEN Thüringer Energienetze GmbH &amp; Co. KG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Thüringer Energienetze</v>
      </c>
      <c r="E6" s="15"/>
      <c r="H6" s="67"/>
      <c r="I6" s="67"/>
      <c r="J6" s="67"/>
      <c r="K6" s="67"/>
    </row>
    <row r="7" spans="2:15" ht="15" customHeight="1">
      <c r="B7" s="22"/>
      <c r="C7" s="60" t="s">
        <v>487</v>
      </c>
      <c r="D7" s="328" t="str">
        <f>Netzbetreiber!$D$11</f>
        <v>9870027900009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41548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260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614</v>
      </c>
      <c r="D13" s="33" t="s">
        <v>615</v>
      </c>
      <c r="E13" s="15"/>
      <c r="H13" s="271" t="s">
        <v>615</v>
      </c>
      <c r="I13" s="271" t="s">
        <v>616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661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660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574</v>
      </c>
      <c r="I19" s="270" t="s">
        <v>488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489</v>
      </c>
      <c r="I20" s="270" t="s">
        <v>490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612</v>
      </c>
      <c r="D22" s="49" t="s">
        <v>608</v>
      </c>
      <c r="E22" s="15"/>
      <c r="H22" s="267" t="s">
        <v>608</v>
      </c>
      <c r="I22" s="267" t="s">
        <v>609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610</v>
      </c>
      <c r="E23" s="15"/>
      <c r="H23" s="267" t="s">
        <v>611</v>
      </c>
      <c r="I23" s="8" t="s">
        <v>607</v>
      </c>
      <c r="J23" s="8"/>
      <c r="K23" s="8"/>
      <c r="L23" s="268"/>
    </row>
    <row r="24" spans="2:16" ht="15" customHeight="1">
      <c r="B24" s="22"/>
      <c r="C24" s="24" t="s">
        <v>613</v>
      </c>
      <c r="D24" s="24" t="str">
        <f>IF(D22=$H$22,L24,IF(D23=$H$24,M24,N24))</f>
        <v>=&gt;  Q(D) = KW  x  h(T, SLP-Typ)  x  F(WT)</v>
      </c>
      <c r="E24" s="15"/>
      <c r="H24" s="267" t="s">
        <v>610</v>
      </c>
      <c r="I24" s="267" t="s">
        <v>617</v>
      </c>
      <c r="J24" s="8"/>
      <c r="K24" s="8"/>
      <c r="L24" s="270" t="s">
        <v>618</v>
      </c>
      <c r="M24" s="270" t="s">
        <v>620</v>
      </c>
      <c r="N24" s="270" t="s">
        <v>619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577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621</v>
      </c>
      <c r="D27" s="42" t="s">
        <v>622</v>
      </c>
      <c r="E27" s="15"/>
      <c r="H27" s="297" t="s">
        <v>622</v>
      </c>
      <c r="I27" s="269" t="s">
        <v>623</v>
      </c>
      <c r="J27" s="269" t="s">
        <v>624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625</v>
      </c>
      <c r="I28" s="270" t="s">
        <v>626</v>
      </c>
      <c r="J28" s="270" t="s">
        <v>627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628</v>
      </c>
      <c r="I29" s="270" t="s">
        <v>629</v>
      </c>
      <c r="J29" s="270" t="s">
        <v>630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493</v>
      </c>
      <c r="C31" s="6" t="s">
        <v>576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631</v>
      </c>
      <c r="I32" s="270" t="s">
        <v>632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633</v>
      </c>
      <c r="I33" s="267" t="s">
        <v>628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548</v>
      </c>
      <c r="C35" s="24" t="s">
        <v>495</v>
      </c>
      <c r="D35" s="42">
        <v>6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549</v>
      </c>
      <c r="C37" s="5" t="s">
        <v>366</v>
      </c>
      <c r="D37" s="34">
        <v>1500000</v>
      </c>
      <c r="E37" s="15" t="s">
        <v>506</v>
      </c>
      <c r="I37" s="267"/>
      <c r="J37" s="267"/>
      <c r="K37" s="267"/>
      <c r="L37" s="267"/>
      <c r="M37" s="268"/>
    </row>
    <row r="38" spans="2:39" customFormat="1" ht="15" customHeight="1">
      <c r="C38" s="8" t="s">
        <v>491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550</v>
      </c>
      <c r="C40" s="5" t="s">
        <v>367</v>
      </c>
      <c r="D40" s="36">
        <v>500</v>
      </c>
      <c r="E40" s="15" t="s">
        <v>540</v>
      </c>
      <c r="H40" s="67"/>
      <c r="I40" s="67"/>
      <c r="J40" s="67"/>
      <c r="K40" s="67"/>
    </row>
    <row r="41" spans="2:39" ht="15" customHeight="1">
      <c r="C41" s="8" t="s">
        <v>492</v>
      </c>
    </row>
    <row r="42" spans="2:39" ht="15" customHeight="1">
      <c r="B42" s="7"/>
      <c r="C42" s="3"/>
    </row>
    <row r="43" spans="2:39" ht="15" customHeight="1">
      <c r="B43" s="7"/>
      <c r="C43" s="3" t="s">
        <v>539</v>
      </c>
    </row>
    <row r="44" spans="2:39" ht="18" customHeight="1">
      <c r="C44" s="3" t="s">
        <v>541</v>
      </c>
    </row>
    <row r="45" spans="2:39" ht="18" customHeight="1">
      <c r="C45" s="3"/>
    </row>
    <row r="46" spans="2:39" ht="15" customHeight="1">
      <c r="B46" s="22" t="s">
        <v>551</v>
      </c>
      <c r="C46" s="60" t="s">
        <v>575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585</v>
      </c>
      <c r="D48" s="45" t="s">
        <v>662</v>
      </c>
    </row>
    <row r="49" spans="3:4" ht="18" customHeight="1">
      <c r="C49" s="22" t="s">
        <v>586</v>
      </c>
      <c r="D49" s="45"/>
    </row>
    <row r="50" spans="3:4" ht="18" customHeight="1">
      <c r="C50" s="22" t="s">
        <v>587</v>
      </c>
      <c r="D50" s="45"/>
    </row>
    <row r="51" spans="3:4" ht="18" customHeight="1">
      <c r="C51" s="22" t="s">
        <v>588</v>
      </c>
      <c r="D51" s="45"/>
    </row>
    <row r="52" spans="3:4" ht="18" customHeight="1">
      <c r="C52" s="22" t="s">
        <v>589</v>
      </c>
      <c r="D52" s="45"/>
    </row>
    <row r="53" spans="3:4" ht="18" customHeight="1">
      <c r="C53" s="22" t="s">
        <v>590</v>
      </c>
      <c r="D53" s="45"/>
    </row>
    <row r="54" spans="3:4" ht="18" customHeight="1">
      <c r="C54" s="22" t="s">
        <v>591</v>
      </c>
      <c r="D54" s="45"/>
    </row>
    <row r="55" spans="3:4" ht="18" customHeight="1">
      <c r="C55" s="22" t="s">
        <v>592</v>
      </c>
      <c r="D55" s="45"/>
    </row>
    <row r="56" spans="3:4" ht="18" customHeight="1">
      <c r="C56" s="22" t="s">
        <v>593</v>
      </c>
      <c r="D56" s="45"/>
    </row>
    <row r="57" spans="3:4" ht="18" customHeight="1">
      <c r="C57" s="22" t="s">
        <v>594</v>
      </c>
      <c r="D57" s="45"/>
    </row>
    <row r="58" spans="3:4" ht="18" customHeight="1">
      <c r="C58" s="22" t="s">
        <v>595</v>
      </c>
      <c r="D58" s="45"/>
    </row>
    <row r="59" spans="3:4" ht="18" customHeight="1">
      <c r="C59" s="22" t="s">
        <v>596</v>
      </c>
      <c r="D59" s="45"/>
    </row>
    <row r="60" spans="3:4" ht="18" customHeight="1">
      <c r="C60" s="22" t="s">
        <v>597</v>
      </c>
      <c r="D60" s="45"/>
    </row>
    <row r="61" spans="3:4" ht="18" customHeight="1">
      <c r="C61" s="22" t="s">
        <v>598</v>
      </c>
      <c r="D61" s="45"/>
    </row>
    <row r="62" spans="3:4" ht="18" customHeight="1">
      <c r="C62" s="22" t="s">
        <v>599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37" zoomScale="70" zoomScaleNormal="70" workbookViewId="0">
      <selection activeCell="H35" sqref="H3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543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TEN Thüringer Energienetze GmbH &amp; Co. KG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Thüringer Energienetze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Netzbetreiber!D11</f>
        <v>9870027900009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41548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522</v>
      </c>
      <c r="D9" s="129"/>
      <c r="E9" s="129"/>
      <c r="F9" s="153">
        <f>'SLP-Verfahren'!D46</f>
        <v>1</v>
      </c>
      <c r="H9" s="171" t="s">
        <v>600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584</v>
      </c>
      <c r="D10" s="129"/>
      <c r="E10" s="129"/>
      <c r="F10" s="49">
        <v>1</v>
      </c>
      <c r="G10" s="57"/>
      <c r="H10" s="171" t="s">
        <v>601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602</v>
      </c>
      <c r="D11" s="129"/>
      <c r="E11" s="129"/>
      <c r="F11" s="333" t="str">
        <f>INDEX('SLP-Verfahren'!D48:D62,'SLP-Temp-Gebiet #01'!F10)</f>
        <v>Thüringen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583</v>
      </c>
      <c r="D13" s="342"/>
      <c r="E13" s="342"/>
      <c r="F13" s="181" t="s">
        <v>547</v>
      </c>
      <c r="G13" s="129" t="s">
        <v>545</v>
      </c>
      <c r="H13" s="261" t="s">
        <v>562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571</v>
      </c>
      <c r="H14" s="51">
        <v>0</v>
      </c>
      <c r="I14" s="57"/>
      <c r="J14" s="129"/>
      <c r="K14" s="129"/>
      <c r="L14" s="129"/>
      <c r="M14" s="129"/>
      <c r="N14" s="129"/>
      <c r="O14" s="332" t="s">
        <v>650</v>
      </c>
      <c r="R14" s="207" t="s">
        <v>563</v>
      </c>
      <c r="S14" s="207" t="s">
        <v>564</v>
      </c>
      <c r="T14" s="207" t="s">
        <v>565</v>
      </c>
      <c r="U14" s="207" t="s">
        <v>566</v>
      </c>
      <c r="V14" s="207" t="s">
        <v>546</v>
      </c>
      <c r="W14" s="207" t="s">
        <v>567</v>
      </c>
      <c r="X14" s="207" t="s">
        <v>568</v>
      </c>
      <c r="Y14" s="207" t="s">
        <v>569</v>
      </c>
      <c r="Z14" s="207" t="s">
        <v>570</v>
      </c>
      <c r="AA14" s="207" t="s">
        <v>571</v>
      </c>
      <c r="AB14" s="207" t="s">
        <v>572</v>
      </c>
      <c r="AC14" s="207" t="s">
        <v>573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565</v>
      </c>
      <c r="H15" s="51">
        <v>0</v>
      </c>
      <c r="I15" s="57"/>
      <c r="J15" s="129"/>
      <c r="K15" s="129"/>
      <c r="L15" s="129"/>
      <c r="M15" s="129"/>
      <c r="N15" s="129"/>
      <c r="O15" s="160" t="s">
        <v>139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548</v>
      </c>
      <c r="AJ15" s="260" t="s">
        <v>549</v>
      </c>
      <c r="AK15" s="260" t="s">
        <v>550</v>
      </c>
      <c r="AL15" s="260" t="s">
        <v>551</v>
      </c>
      <c r="AM15" s="260" t="s">
        <v>552</v>
      </c>
      <c r="AN15" s="260" t="s">
        <v>553</v>
      </c>
      <c r="AO15" s="260" t="s">
        <v>554</v>
      </c>
      <c r="AP15" s="260" t="s">
        <v>555</v>
      </c>
      <c r="AQ15" s="260" t="s">
        <v>556</v>
      </c>
      <c r="AR15" s="260" t="s">
        <v>557</v>
      </c>
      <c r="AS15" s="260" t="s">
        <v>558</v>
      </c>
      <c r="AT15" s="260" t="s">
        <v>559</v>
      </c>
      <c r="AU15" s="260" t="s">
        <v>560</v>
      </c>
      <c r="AV15" s="260" t="s">
        <v>561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517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523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525</v>
      </c>
      <c r="D21" s="152" t="s">
        <v>515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536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502</v>
      </c>
      <c r="T23" s="288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520</v>
      </c>
      <c r="D24" s="186"/>
      <c r="E24" s="155" t="s">
        <v>663</v>
      </c>
      <c r="F24" s="155" t="s">
        <v>581</v>
      </c>
      <c r="G24" s="155"/>
      <c r="H24" s="155"/>
      <c r="I24" s="155"/>
      <c r="J24" s="155"/>
      <c r="K24" s="155"/>
      <c r="L24" s="155"/>
      <c r="M24" s="155"/>
      <c r="N24" s="155"/>
      <c r="O24" s="183" t="s">
        <v>521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59">
        <v>10554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519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526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532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604</v>
      </c>
      <c r="D35" s="152" t="s">
        <v>605</v>
      </c>
      <c r="E35" s="155" t="s">
        <v>603</v>
      </c>
      <c r="F35" s="155" t="s">
        <v>603</v>
      </c>
      <c r="G35" s="155" t="s">
        <v>603</v>
      </c>
      <c r="H35" s="155" t="s">
        <v>603</v>
      </c>
      <c r="I35" s="155" t="s">
        <v>603</v>
      </c>
      <c r="J35" s="155" t="s">
        <v>603</v>
      </c>
      <c r="K35" s="155" t="s">
        <v>603</v>
      </c>
      <c r="L35" s="155" t="s">
        <v>603</v>
      </c>
      <c r="M35" s="155" t="s">
        <v>603</v>
      </c>
      <c r="N35" s="155" t="s">
        <v>603</v>
      </c>
      <c r="O35" s="183" t="s">
        <v>142</v>
      </c>
      <c r="Q35" s="209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537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530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524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528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534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535</v>
      </c>
      <c r="D46" s="199" t="s">
        <v>533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533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578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542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518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525</v>
      </c>
      <c r="D55" s="152" t="s">
        <v>515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536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520</v>
      </c>
      <c r="D58" s="186"/>
      <c r="E58" s="155" t="str">
        <f>E24</f>
        <v>Erfurt Flughafen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521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>
        <f>E25</f>
        <v>10554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519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526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532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604</v>
      </c>
      <c r="D69" s="152" t="s">
        <v>605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537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579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543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TEN Thüringer Energienetze GmbH &amp; Co. KG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Thüringer Energienetze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Netzbetreiber!$D$11</f>
        <v>9870027900009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41548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522</v>
      </c>
      <c r="D9" s="129"/>
      <c r="E9" s="129"/>
      <c r="F9" s="153">
        <f>'SLP-Verfahren'!D46</f>
        <v>1</v>
      </c>
      <c r="H9" s="171" t="s">
        <v>600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584</v>
      </c>
      <c r="D10" s="129"/>
      <c r="E10" s="129"/>
      <c r="F10" s="49">
        <v>2</v>
      </c>
      <c r="G10" s="57"/>
      <c r="H10" s="171" t="s">
        <v>601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602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583</v>
      </c>
      <c r="D13" s="342"/>
      <c r="E13" s="342"/>
      <c r="F13" s="181" t="s">
        <v>547</v>
      </c>
      <c r="G13" s="129" t="s">
        <v>545</v>
      </c>
      <c r="H13" s="261" t="s">
        <v>562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571</v>
      </c>
      <c r="H14" s="51">
        <v>0</v>
      </c>
      <c r="I14" s="57"/>
      <c r="J14" s="129"/>
      <c r="K14" s="129"/>
      <c r="L14" s="129"/>
      <c r="M14" s="129"/>
      <c r="N14" s="129"/>
      <c r="O14" s="332" t="s">
        <v>650</v>
      </c>
      <c r="R14" s="207" t="s">
        <v>563</v>
      </c>
      <c r="S14" s="207" t="s">
        <v>564</v>
      </c>
      <c r="T14" s="207" t="s">
        <v>565</v>
      </c>
      <c r="U14" s="207" t="s">
        <v>566</v>
      </c>
      <c r="V14" s="207" t="s">
        <v>546</v>
      </c>
      <c r="W14" s="207" t="s">
        <v>567</v>
      </c>
      <c r="X14" s="207" t="s">
        <v>568</v>
      </c>
      <c r="Y14" s="207" t="s">
        <v>569</v>
      </c>
      <c r="Z14" s="207" t="s">
        <v>570</v>
      </c>
      <c r="AA14" s="207" t="s">
        <v>571</v>
      </c>
      <c r="AB14" s="207" t="s">
        <v>572</v>
      </c>
      <c r="AC14" s="207" t="s">
        <v>573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565</v>
      </c>
      <c r="H15" s="51">
        <v>0</v>
      </c>
      <c r="I15" s="57"/>
      <c r="J15" s="129"/>
      <c r="K15" s="129"/>
      <c r="L15" s="129"/>
      <c r="M15" s="129"/>
      <c r="N15" s="129"/>
      <c r="O15" s="160" t="s">
        <v>527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548</v>
      </c>
      <c r="AJ15" s="260" t="s">
        <v>549</v>
      </c>
      <c r="AK15" s="260" t="s">
        <v>550</v>
      </c>
      <c r="AL15" s="260" t="s">
        <v>551</v>
      </c>
      <c r="AM15" s="260" t="s">
        <v>552</v>
      </c>
      <c r="AN15" s="260" t="s">
        <v>553</v>
      </c>
      <c r="AO15" s="260" t="s">
        <v>554</v>
      </c>
      <c r="AP15" s="260" t="s">
        <v>555</v>
      </c>
      <c r="AQ15" s="260" t="s">
        <v>556</v>
      </c>
      <c r="AR15" s="260" t="s">
        <v>557</v>
      </c>
      <c r="AS15" s="260" t="s">
        <v>558</v>
      </c>
      <c r="AT15" s="260" t="s">
        <v>559</v>
      </c>
      <c r="AU15" s="260" t="s">
        <v>560</v>
      </c>
      <c r="AV15" s="260" t="s">
        <v>561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517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523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525</v>
      </c>
      <c r="D21" s="152" t="s">
        <v>515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536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502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520</v>
      </c>
      <c r="D24" s="186"/>
      <c r="E24" s="155" t="s">
        <v>580</v>
      </c>
      <c r="F24" s="155" t="s">
        <v>581</v>
      </c>
      <c r="G24" s="155"/>
      <c r="H24" s="155"/>
      <c r="I24" s="155"/>
      <c r="J24" s="155"/>
      <c r="K24" s="155"/>
      <c r="L24" s="155"/>
      <c r="M24" s="155"/>
      <c r="N24" s="155"/>
      <c r="O24" s="183" t="s">
        <v>521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519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526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532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604</v>
      </c>
      <c r="D35" s="152" t="s">
        <v>605</v>
      </c>
      <c r="E35" s="155" t="s">
        <v>603</v>
      </c>
      <c r="F35" s="155" t="s">
        <v>603</v>
      </c>
      <c r="G35" s="155" t="s">
        <v>603</v>
      </c>
      <c r="H35" s="155" t="s">
        <v>603</v>
      </c>
      <c r="I35" s="155" t="s">
        <v>603</v>
      </c>
      <c r="J35" s="155" t="s">
        <v>603</v>
      </c>
      <c r="K35" s="155" t="s">
        <v>603</v>
      </c>
      <c r="L35" s="155" t="s">
        <v>603</v>
      </c>
      <c r="M35" s="155" t="s">
        <v>603</v>
      </c>
      <c r="N35" s="155" t="s">
        <v>603</v>
      </c>
      <c r="O35" s="183" t="s">
        <v>142</v>
      </c>
      <c r="Q35" s="209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537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530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524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528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534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535</v>
      </c>
      <c r="D46" s="199" t="s">
        <v>533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533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578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542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518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525</v>
      </c>
      <c r="D55" s="152" t="s">
        <v>515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536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520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521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519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526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532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604</v>
      </c>
      <c r="D69" s="152" t="s">
        <v>605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537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579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B1" zoomScale="80" zoomScaleNormal="80" workbookViewId="0">
      <selection activeCell="F23" sqref="F23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466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TEN Thüringer Energienetze GmbH &amp; Co. KG</v>
      </c>
      <c r="E5" s="129"/>
      <c r="J5" s="88" t="s">
        <v>497</v>
      </c>
      <c r="K5" s="130" t="s">
        <v>500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Thüringer Energienetze</v>
      </c>
      <c r="E6" s="129"/>
      <c r="F6" s="129"/>
      <c r="K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487</v>
      </c>
      <c r="D7" s="54" t="str">
        <f>Netzbetreiber!$D$11</f>
        <v>9870027900009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41548</v>
      </c>
      <c r="E8" s="129"/>
      <c r="F8" s="129"/>
      <c r="H8" s="127" t="s">
        <v>495</v>
      </c>
      <c r="J8" s="131">
        <f>COUNTA(D12:D100)</f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494</v>
      </c>
      <c r="D10" s="133" t="s">
        <v>147</v>
      </c>
      <c r="E10" s="272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634</v>
      </c>
      <c r="M10" s="149" t="s">
        <v>643</v>
      </c>
      <c r="N10" s="150" t="s">
        <v>644</v>
      </c>
      <c r="O10" s="150" t="s">
        <v>645</v>
      </c>
      <c r="P10" s="151" t="s">
        <v>646</v>
      </c>
      <c r="Q10" s="145" t="s">
        <v>635</v>
      </c>
      <c r="R10" s="135" t="s">
        <v>636</v>
      </c>
      <c r="S10" s="136" t="s">
        <v>637</v>
      </c>
      <c r="T10" s="136" t="s">
        <v>638</v>
      </c>
      <c r="U10" s="136" t="s">
        <v>639</v>
      </c>
      <c r="V10" s="136" t="s">
        <v>640</v>
      </c>
      <c r="W10" s="136" t="s">
        <v>641</v>
      </c>
      <c r="X10" s="137" t="s">
        <v>642</v>
      </c>
      <c r="Y10" s="294" t="s">
        <v>647</v>
      </c>
    </row>
    <row r="11" spans="2:26" ht="15.75" thickBot="1">
      <c r="B11" s="138" t="s">
        <v>496</v>
      </c>
      <c r="C11" s="139" t="s">
        <v>509</v>
      </c>
      <c r="D11" s="293" t="s">
        <v>247</v>
      </c>
      <c r="E11" s="163" t="s">
        <v>516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Thüringer Energienetze</v>
      </c>
      <c r="D12" s="62" t="s">
        <v>247</v>
      </c>
      <c r="E12" s="164" t="s">
        <v>59</v>
      </c>
      <c r="F12" s="296" t="str">
        <f>VLOOKUP($E12,'BDEW-Standard'!$B$3:$M$158,F$9,0)</f>
        <v>T14</v>
      </c>
      <c r="H12" s="273">
        <f>ROUND(VLOOKUP($E12,'BDEW-Standard'!$B$3:$M$158,H$9,0),7)</f>
        <v>3.159294</v>
      </c>
      <c r="I12" s="273">
        <f>ROUND(VLOOKUP($E12,'BDEW-Standard'!$B$3:$M$158,I$9,0),7)</f>
        <v>-37.406886</v>
      </c>
      <c r="J12" s="273">
        <f>ROUND(VLOOKUP($E12,'BDEW-Standard'!$B$3:$M$158,J$9,0),7)</f>
        <v>6.1418926000000003</v>
      </c>
      <c r="K12" s="273">
        <f>ROUND(VLOOKUP($E12,'BDEW-Standard'!$B$3:$M$158,K$9,0),7)</f>
        <v>9.3729099999999996E-2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7" si="1">($H12/(1+($I12/($Q$9-$L12))^$J12)+$K12)+MAX($M12*$Q$9+$N12,$O12*$Q$9+$P12)</f>
        <v>0.96918650224521152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Thüringer Energienetze</v>
      </c>
      <c r="D13" s="62" t="s">
        <v>247</v>
      </c>
      <c r="E13" s="164" t="s">
        <v>69</v>
      </c>
      <c r="F13" s="296" t="str">
        <f>VLOOKUP($E13,'BDEW-Standard'!$B$3:$M$158,F$9,0)</f>
        <v>T24</v>
      </c>
      <c r="H13" s="273">
        <f>ROUND(VLOOKUP($E13,'BDEW-Standard'!$B$3:$M$158,H$9,0),7)</f>
        <v>2.4859160999999999</v>
      </c>
      <c r="I13" s="273">
        <f>ROUND(VLOOKUP($E13,'BDEW-Standard'!$B$3:$M$158,I$9,0),7)</f>
        <v>-35.043597800000001</v>
      </c>
      <c r="J13" s="273">
        <f>ROUND(VLOOKUP($E13,'BDEW-Standard'!$B$3:$M$158,J$9,0),7)</f>
        <v>6.2818214000000001</v>
      </c>
      <c r="K13" s="273">
        <f>ROUND(VLOOKUP($E13,'BDEW-Standard'!$B$3:$M$158,K$9,0),7)</f>
        <v>0.13042619999999999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1.0280018127680663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17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Thüringer Energienetze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Thüringer Energienetze</v>
      </c>
      <c r="D15" s="62" t="s">
        <v>247</v>
      </c>
      <c r="E15" s="164" t="s">
        <v>664</v>
      </c>
      <c r="F15" s="296" t="str">
        <f>VLOOKUP($E15,'BDEW-Standard'!$B$3:$M$158,F$9,0)</f>
        <v>HA4</v>
      </c>
      <c r="H15" s="273">
        <f>ROUND(VLOOKUP($E15,'BDEW-Standard'!$B$3:$M$158,H$9,0),7)</f>
        <v>4.0196902000000003</v>
      </c>
      <c r="I15" s="273">
        <f>ROUND(VLOOKUP($E15,'BDEW-Standard'!$B$3:$M$158,I$9,0),7)</f>
        <v>-37.828203700000003</v>
      </c>
      <c r="J15" s="273">
        <f>ROUND(VLOOKUP($E15,'BDEW-Standard'!$B$3:$M$158,J$9,0),7)</f>
        <v>8.1593368999999996</v>
      </c>
      <c r="K15" s="273">
        <f>ROUND(VLOOKUP($E15,'BDEW-Standard'!$B$3:$M$158,K$9,0),7)</f>
        <v>4.72845E-2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0.86486713303260787</v>
      </c>
      <c r="R15" s="274">
        <f>ROUND(VLOOKUP(MID($E15,4,3),'Wochentag F(WT)'!$B$7:$J$22,R$9,0),4)</f>
        <v>1.0358000000000001</v>
      </c>
      <c r="S15" s="274">
        <f>ROUND(VLOOKUP(MID($E15,4,3),'Wochentag F(WT)'!$B$7:$J$22,S$9,0),4)</f>
        <v>1.0232000000000001</v>
      </c>
      <c r="T15" s="274">
        <f>ROUND(VLOOKUP(MID($E15,4,3),'Wochentag F(WT)'!$B$7:$J$22,T$9,0),4)</f>
        <v>1.0251999999999999</v>
      </c>
      <c r="U15" s="274">
        <f>ROUND(VLOOKUP(MID($E15,4,3),'Wochentag F(WT)'!$B$7:$J$22,U$9,0),4)</f>
        <v>1.0295000000000001</v>
      </c>
      <c r="V15" s="274">
        <f>ROUND(VLOOKUP(MID($E15,4,3),'Wochentag F(WT)'!$B$7:$J$22,V$9,0),4)</f>
        <v>1.0253000000000001</v>
      </c>
      <c r="W15" s="274">
        <f>ROUND(VLOOKUP(MID($E15,4,3),'Wochentag F(WT)'!$B$7:$J$22,W$9,0),4)</f>
        <v>0.96750000000000003</v>
      </c>
      <c r="X15" s="275">
        <f t="shared" si="2"/>
        <v>0.89350000000000041</v>
      </c>
      <c r="Y15" s="292"/>
      <c r="Z15" s="210"/>
    </row>
    <row r="16" spans="2:26" s="142" customFormat="1">
      <c r="B16" s="143">
        <v>5</v>
      </c>
      <c r="C16" s="144" t="str">
        <f t="shared" si="0"/>
        <v>Thüringer Energienetze</v>
      </c>
      <c r="D16" s="62" t="s">
        <v>247</v>
      </c>
      <c r="E16" s="164" t="s">
        <v>665</v>
      </c>
      <c r="F16" s="296" t="str">
        <f>VLOOKUP($E16,'BDEW-Standard'!$B$3:$M$158,F$9,0)</f>
        <v>KO4</v>
      </c>
      <c r="H16" s="273">
        <f>ROUND(VLOOKUP($E16,'BDEW-Standard'!$B$3:$M$158,H$9,0),7)</f>
        <v>3.4428942999999999</v>
      </c>
      <c r="I16" s="273">
        <f>ROUND(VLOOKUP($E16,'BDEW-Standard'!$B$3:$M$158,I$9,0),7)</f>
        <v>-36.659050399999998</v>
      </c>
      <c r="J16" s="273">
        <f>ROUND(VLOOKUP($E16,'BDEW-Standard'!$B$3:$M$158,J$9,0),7)</f>
        <v>7.6083226000000002</v>
      </c>
      <c r="K16" s="273">
        <f>ROUND(VLOOKUP($E16,'BDEW-Standard'!$B$3:$M$158,K$9,0),7)</f>
        <v>7.4685000000000001E-2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0.97768382110526542</v>
      </c>
      <c r="R16" s="274">
        <f>ROUND(VLOOKUP(MID($E16,4,3),'Wochentag F(WT)'!$B$7:$J$22,R$9,0),4)</f>
        <v>1.0354000000000001</v>
      </c>
      <c r="S16" s="274">
        <f>ROUND(VLOOKUP(MID($E16,4,3),'Wochentag F(WT)'!$B$7:$J$22,S$9,0),4)</f>
        <v>1.0523</v>
      </c>
      <c r="T16" s="274">
        <f>ROUND(VLOOKUP(MID($E16,4,3),'Wochentag F(WT)'!$B$7:$J$22,T$9,0),4)</f>
        <v>1.0448999999999999</v>
      </c>
      <c r="U16" s="274">
        <f>ROUND(VLOOKUP(MID($E16,4,3),'Wochentag F(WT)'!$B$7:$J$22,U$9,0),4)</f>
        <v>1.0494000000000001</v>
      </c>
      <c r="V16" s="274">
        <f>ROUND(VLOOKUP(MID($E16,4,3),'Wochentag F(WT)'!$B$7:$J$22,V$9,0),4)</f>
        <v>0.98850000000000005</v>
      </c>
      <c r="W16" s="274">
        <f>ROUND(VLOOKUP(MID($E16,4,3),'Wochentag F(WT)'!$B$7:$J$22,W$9,0),4)</f>
        <v>0.88600000000000001</v>
      </c>
      <c r="X16" s="275">
        <f t="shared" si="2"/>
        <v>0.94349999999999934</v>
      </c>
      <c r="Y16" s="292"/>
      <c r="Z16" s="210"/>
    </row>
    <row r="17" spans="2:26" s="142" customFormat="1">
      <c r="B17" s="143">
        <v>6</v>
      </c>
      <c r="C17" s="144" t="str">
        <f t="shared" si="0"/>
        <v>Thüringer Energienetze</v>
      </c>
      <c r="D17" s="62" t="s">
        <v>247</v>
      </c>
      <c r="E17" s="164" t="s">
        <v>666</v>
      </c>
      <c r="F17" s="296" t="str">
        <f>VLOOKUP($E17,'BDEW-Standard'!$B$3:$M$158,F$9,0)</f>
        <v>MK4</v>
      </c>
      <c r="H17" s="273">
        <f>ROUND(VLOOKUP($E17,'BDEW-Standard'!$B$3:$M$158,H$9,0),7)</f>
        <v>3.1177248</v>
      </c>
      <c r="I17" s="273">
        <f>ROUND(VLOOKUP($E17,'BDEW-Standard'!$B$3:$M$158,I$9,0),7)</f>
        <v>-35.871506199999999</v>
      </c>
      <c r="J17" s="273">
        <f>ROUND(VLOOKUP($E17,'BDEW-Standard'!$B$3:$M$158,J$9,0),7)</f>
        <v>7.5186828999999999</v>
      </c>
      <c r="K17" s="273">
        <f>ROUND(VLOOKUP($E17,'BDEW-Standard'!$B$3:$M$158,K$9,0),7)</f>
        <v>3.4330100000000002E-2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0.9622064996731321</v>
      </c>
      <c r="R17" s="274">
        <f>ROUND(VLOOKUP(MID($E17,4,3),'Wochentag F(WT)'!$B$7:$J$22,R$9,0),4)</f>
        <v>1.0699000000000001</v>
      </c>
      <c r="S17" s="274">
        <f>ROUND(VLOOKUP(MID($E17,4,3),'Wochentag F(WT)'!$B$7:$J$22,S$9,0),4)</f>
        <v>1.0365</v>
      </c>
      <c r="T17" s="274">
        <f>ROUND(VLOOKUP(MID($E17,4,3),'Wochentag F(WT)'!$B$7:$J$22,T$9,0),4)</f>
        <v>0.99329999999999996</v>
      </c>
      <c r="U17" s="274">
        <f>ROUND(VLOOKUP(MID($E17,4,3),'Wochentag F(WT)'!$B$7:$J$22,U$9,0),4)</f>
        <v>0.99480000000000002</v>
      </c>
      <c r="V17" s="274">
        <f>ROUND(VLOOKUP(MID($E17,4,3),'Wochentag F(WT)'!$B$7:$J$22,V$9,0),4)</f>
        <v>1.0659000000000001</v>
      </c>
      <c r="W17" s="274">
        <f>ROUND(VLOOKUP(MID($E17,4,3),'Wochentag F(WT)'!$B$7:$J$22,W$9,0),4)</f>
        <v>0.93620000000000003</v>
      </c>
      <c r="X17" s="275">
        <f t="shared" si="2"/>
        <v>0.90339999999999954</v>
      </c>
      <c r="Y17" s="292"/>
      <c r="Z17" s="210"/>
    </row>
    <row r="18" spans="2:26" s="142" customFormat="1">
      <c r="B18" s="143">
        <v>7</v>
      </c>
      <c r="C18" s="144" t="str">
        <f t="shared" si="0"/>
        <v>Thüringer Energienetze</v>
      </c>
      <c r="D18" s="62"/>
      <c r="E18" s="164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2" customFormat="1">
      <c r="B19" s="143">
        <v>8</v>
      </c>
      <c r="C19" s="144" t="str">
        <f t="shared" si="0"/>
        <v>Thüringer Energienetze</v>
      </c>
      <c r="D19" s="62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>
        <v>9</v>
      </c>
      <c r="C20" s="144" t="str">
        <f t="shared" si="0"/>
        <v>Thüringer Energienetze</v>
      </c>
      <c r="D20" s="62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>
        <v>10</v>
      </c>
      <c r="C21" s="144" t="str">
        <f t="shared" si="0"/>
        <v>Thüringer Energienetze</v>
      </c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>
        <v>11</v>
      </c>
      <c r="C22" s="144" t="str">
        <f t="shared" si="0"/>
        <v>Thüringer Energienetze</v>
      </c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>
        <v>12</v>
      </c>
      <c r="C23" s="144" t="str">
        <f t="shared" si="0"/>
        <v>Thüringer Energienetze</v>
      </c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>
        <v>13</v>
      </c>
      <c r="C24" s="144" t="str">
        <f t="shared" si="0"/>
        <v>Thüringer Energienetze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Thüringer Energienetze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Thüringer Energienetze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Thüringer Energienetze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Thüringer Energienetze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Thüringer Energienetze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Thüringer Energienetze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Thüringer Energienetze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Thüringer Energienetze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Thüringer Energienetze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Thüringer Energienetze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Thüringer Energienetze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Thüringer Energienetze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Thüringer Energienetze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Thüringer Energienetze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Thüringer Energienetze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Thüringer Energienetze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Thüringer Energienetze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7 F12:P17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TEN Thüringer Energienetze GmbH &amp; Co. KG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Thüringer Energienetze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9870027900009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41548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467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582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468</v>
      </c>
      <c r="N10" s="97" t="s">
        <v>469</v>
      </c>
      <c r="O10" s="98" t="s">
        <v>470</v>
      </c>
      <c r="P10" s="99" t="s">
        <v>471</v>
      </c>
      <c r="Q10" s="99" t="s">
        <v>472</v>
      </c>
      <c r="R10" s="99" t="s">
        <v>473</v>
      </c>
      <c r="S10" s="99" t="s">
        <v>474</v>
      </c>
      <c r="T10" s="99" t="s">
        <v>475</v>
      </c>
      <c r="U10" s="99" t="s">
        <v>476</v>
      </c>
      <c r="V10" s="99" t="s">
        <v>477</v>
      </c>
      <c r="W10" s="99" t="s">
        <v>478</v>
      </c>
      <c r="X10" s="99" t="s">
        <v>479</v>
      </c>
      <c r="Y10" s="99" t="s">
        <v>480</v>
      </c>
      <c r="Z10" s="99" t="s">
        <v>481</v>
      </c>
      <c r="AA10" s="99" t="s">
        <v>482</v>
      </c>
      <c r="AB10" s="99" t="s">
        <v>483</v>
      </c>
      <c r="AC10" s="100" t="s">
        <v>484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655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648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654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544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651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544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Teuchert, Katrin</cp:lastModifiedBy>
  <cp:lastPrinted>2015-03-20T22:59:10Z</cp:lastPrinted>
  <dcterms:created xsi:type="dcterms:W3CDTF">2015-01-15T05:25:41Z</dcterms:created>
  <dcterms:modified xsi:type="dcterms:W3CDTF">2015-09-15T08:26:47Z</dcterms:modified>
</cp:coreProperties>
</file>